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.12.2024\на оприлюднення\"/>
    </mc:Choice>
  </mc:AlternateContent>
  <bookViews>
    <workbookView xWindow="0" yWindow="0" windowWidth="2375" windowHeight="1333"/>
  </bookViews>
  <sheets>
    <sheet name="звіт 9 місяців" sheetId="10" r:id="rId1"/>
  </sheets>
  <definedNames>
    <definedName name="_xlnm.Print_Area" localSheetId="0">'звіт 9 місяців'!$B$1:$H$137</definedName>
  </definedNames>
  <calcPr calcId="162913"/>
</workbook>
</file>

<file path=xl/calcChain.xml><?xml version="1.0" encoding="utf-8"?>
<calcChain xmlns="http://schemas.openxmlformats.org/spreadsheetml/2006/main">
  <c r="F67" i="10" l="1"/>
  <c r="F112" i="10" l="1"/>
  <c r="F103" i="10"/>
  <c r="G81" i="10" l="1"/>
  <c r="E28" i="10"/>
  <c r="E42" i="10" l="1"/>
  <c r="D42" i="10"/>
  <c r="D94" i="10"/>
  <c r="D89" i="10"/>
  <c r="D88" i="10"/>
  <c r="D87" i="10"/>
  <c r="D86" i="10"/>
  <c r="D85" i="10"/>
  <c r="D82" i="10"/>
  <c r="D81" i="10"/>
  <c r="D75" i="10"/>
  <c r="D74" i="10"/>
  <c r="D73" i="10"/>
  <c r="D72" i="10"/>
  <c r="D71" i="10"/>
  <c r="D68" i="10"/>
  <c r="D64" i="10"/>
  <c r="D50" i="10"/>
  <c r="D47" i="10"/>
  <c r="D45" i="10"/>
  <c r="D44" i="10"/>
  <c r="D41" i="10"/>
  <c r="D38" i="10"/>
  <c r="D33" i="10"/>
  <c r="D31" i="10"/>
  <c r="D30" i="10"/>
  <c r="D28" i="10"/>
  <c r="F122" i="10" l="1"/>
  <c r="F92" i="10" l="1"/>
  <c r="G64" i="10"/>
  <c r="E84" i="10" l="1"/>
  <c r="E80" i="10" s="1"/>
  <c r="G28" i="10" l="1"/>
  <c r="G82" i="10"/>
  <c r="G85" i="10"/>
  <c r="E112" i="10"/>
  <c r="F50" i="10"/>
  <c r="G118" i="10"/>
  <c r="F118" i="10"/>
  <c r="G116" i="10"/>
  <c r="F116" i="10"/>
  <c r="F99" i="10"/>
  <c r="E97" i="10"/>
  <c r="D97" i="10"/>
  <c r="F97" i="10" s="1"/>
  <c r="F96" i="10"/>
  <c r="E93" i="10"/>
  <c r="F89" i="10"/>
  <c r="G88" i="10"/>
  <c r="F87" i="10"/>
  <c r="G86" i="10"/>
  <c r="F85" i="10"/>
  <c r="F82" i="10"/>
  <c r="E76" i="10"/>
  <c r="F75" i="10"/>
  <c r="F74" i="10"/>
  <c r="G74" i="10"/>
  <c r="F73" i="10"/>
  <c r="G72" i="10"/>
  <c r="D76" i="10"/>
  <c r="E55" i="10"/>
  <c r="E56" i="10" s="1"/>
  <c r="E51" i="10"/>
  <c r="G50" i="10"/>
  <c r="F47" i="10"/>
  <c r="G45" i="10"/>
  <c r="G41" i="10"/>
  <c r="F38" i="10"/>
  <c r="F37" i="10"/>
  <c r="F33" i="10"/>
  <c r="G31" i="10"/>
  <c r="D55" i="10"/>
  <c r="D56" i="10" s="1"/>
  <c r="G56" i="10" s="1"/>
  <c r="F28" i="10"/>
  <c r="E26" i="10"/>
  <c r="D26" i="10"/>
  <c r="F56" i="10" l="1"/>
  <c r="D84" i="10"/>
  <c r="G89" i="10"/>
  <c r="G26" i="10"/>
  <c r="D51" i="10"/>
  <c r="F51" i="10" s="1"/>
  <c r="F45" i="10"/>
  <c r="F26" i="10"/>
  <c r="F72" i="10"/>
  <c r="F76" i="10"/>
  <c r="D58" i="10"/>
  <c r="D59" i="10" s="1"/>
  <c r="F55" i="10"/>
  <c r="G30" i="10"/>
  <c r="F31" i="10"/>
  <c r="G33" i="10"/>
  <c r="G38" i="10"/>
  <c r="F41" i="10"/>
  <c r="G42" i="10"/>
  <c r="G44" i="10"/>
  <c r="G47" i="10"/>
  <c r="G55" i="10"/>
  <c r="E58" i="10"/>
  <c r="G71" i="10"/>
  <c r="G73" i="10"/>
  <c r="G75" i="10"/>
  <c r="G76" i="10"/>
  <c r="F86" i="10"/>
  <c r="G87" i="10"/>
  <c r="F88" i="10"/>
  <c r="F30" i="10"/>
  <c r="F44" i="10"/>
  <c r="F71" i="10"/>
  <c r="G59" i="10" l="1"/>
  <c r="D80" i="10"/>
  <c r="G80" i="10" s="1"/>
  <c r="F84" i="10"/>
  <c r="G84" i="10"/>
  <c r="G51" i="10"/>
  <c r="F94" i="10"/>
  <c r="G94" i="10"/>
  <c r="D93" i="10"/>
  <c r="E61" i="10"/>
  <c r="E65" i="10" s="1"/>
  <c r="E66" i="10" s="1"/>
  <c r="F58" i="10"/>
  <c r="G58" i="10"/>
  <c r="F42" i="10"/>
  <c r="D61" i="10"/>
  <c r="D62" i="10" s="1"/>
  <c r="G62" i="10" l="1"/>
  <c r="F80" i="10"/>
  <c r="F93" i="10"/>
  <c r="G93" i="10"/>
  <c r="F59" i="10"/>
  <c r="G61" i="10"/>
  <c r="F61" i="10"/>
  <c r="F62" i="10" l="1"/>
  <c r="F64" i="10" l="1"/>
  <c r="D65" i="10"/>
  <c r="G65" i="10" l="1"/>
  <c r="D66" i="10"/>
  <c r="G66" i="10" s="1"/>
  <c r="F65" i="10"/>
  <c r="F66" i="10" l="1"/>
  <c r="G68" i="10"/>
  <c r="F68" i="10"/>
</calcChain>
</file>

<file path=xl/sharedStrings.xml><?xml version="1.0" encoding="utf-8"?>
<sst xmlns="http://schemas.openxmlformats.org/spreadsheetml/2006/main" count="139" uniqueCount="128">
  <si>
    <t xml:space="preserve"> 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</si>
  <si>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</si>
  <si>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</si>
  <si>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</si>
  <si>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</si>
  <si>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</si>
  <si>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</si>
  <si>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</si>
  <si>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</si>
  <si>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</si>
  <si>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</si>
  <si>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</si>
  <si>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</si>
  <si>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</si>
  <si>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</si>
  <si>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</si>
  <si>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</si>
  <si>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</si>
  <si>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</si>
  <si>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</si>
  <si>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</si>
  <si>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</si>
  <si>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</si>
  <si>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</si>
  <si>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</si>
  <si>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</si>
  <si>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</si>
  <si>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</si>
  <si>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</si>
  <si>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</si>
  <si>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</si>
  <si>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</si>
  <si>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</si>
  <si>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</si>
  <si>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</si>
  <si>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</si>
  <si>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</si>
  <si>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</si>
  <si>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</si>
  <si>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</si>
  <si>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</si>
  <si>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</si>
  <si>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</si>
  <si>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</si>
  <si>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</si>
  <si>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</si>
  <si>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</si>
  <si>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</si>
  <si>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</si>
  <si>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</si>
  <si>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</si>
  <si>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</si>
  <si>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</si>
  <si>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</si>
  <si>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</si>
  <si>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304/2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</si>
  <si>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</si>
  <si>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</si>
  <si>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</si>
  <si>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</si>
  <si>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</si>
  <si>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</si>
  <si>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</si>
  <si>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</si>
  <si>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</si>
  <si>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</si>
  <si>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</si>
  <si>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</si>
  <si>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</si>
  <si>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</si>
  <si>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</si>
  <si>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</si>
  <si>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</si>
  <si>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</si>
  <si>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Інші податки, у тому числі (розшифрувати):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</si>
  <si>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</si>
  <si>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</si>
  <si>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</si>
  <si>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</si>
  <si>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</si>
  <si>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</si>
  <si>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</si>
  <si>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 xml:space="preserve">ЗВІТ ПРО ВИКОНАННЯ ФІНАНСОВОГО ПЛАНУ ПІДПРИЄМСТВА </t>
  </si>
  <si>
    <t>ПОГОДЖЕНО</t>
  </si>
  <si>
    <t xml:space="preserve">Заступник міського голови з питань діяльності </t>
  </si>
  <si>
    <t>виконавчих органів ради</t>
  </si>
  <si>
    <t xml:space="preserve">Начальник фінансового управління </t>
  </si>
  <si>
    <t>міської ради</t>
  </si>
  <si>
    <t>інші платежі ( оренда 60%)</t>
  </si>
  <si>
    <t>О.І.Ворона</t>
  </si>
  <si>
    <r>
      <t xml:space="preserve">місцеві податки та збори </t>
    </r>
    <r>
      <rPr>
        <sz val="10"/>
        <color indexed="8"/>
        <rFont val="Times New Roman"/>
        <family val="1"/>
        <charset val="204"/>
      </rPr>
      <t>(податок на доходи фізичних осіб, земельний податок, екологічний податок)</t>
    </r>
  </si>
  <si>
    <t>екологічний податок</t>
  </si>
  <si>
    <t>військовий збір</t>
  </si>
  <si>
    <t>податок на доходи фізичних осіб</t>
  </si>
  <si>
    <t>плата за землю</t>
  </si>
  <si>
    <t xml:space="preserve">інші </t>
  </si>
  <si>
    <t>Придбання (виготовлення) основних засобів та інших необоротних матеріальних активів 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</si>
  <si>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</si>
  <si>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</si>
  <si>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____  __________ 2024 року № _____</t>
  </si>
  <si>
    <t>________________________________</t>
  </si>
  <si>
    <t>_____________________________________________</t>
  </si>
  <si>
    <t>коди</t>
  </si>
  <si>
    <t xml:space="preserve">Підприємство                                                                                                                                                                                        </t>
  </si>
  <si>
    <t>Комунальне підприємство " Послуга" Прилуцької міської ради Чернігівської області</t>
  </si>
  <si>
    <t xml:space="preserve">Орган управління                         </t>
  </si>
  <si>
    <t>Міські, районні у містах ради та їх виконавчі органи</t>
  </si>
  <si>
    <t>за ЄДРПОУ</t>
  </si>
  <si>
    <t>Галузь</t>
  </si>
  <si>
    <t>за СПОДУ</t>
  </si>
  <si>
    <t xml:space="preserve">Вид економічної діяльності          </t>
  </si>
  <si>
    <t>Збирання безпечних відходів</t>
  </si>
  <si>
    <t>за ЗКГНГ</t>
  </si>
  <si>
    <t xml:space="preserve">Місцезнаходження                        </t>
  </si>
  <si>
    <t>м.Прилуки, вул.Білецького - Носенка,7</t>
  </si>
  <si>
    <t>за КВЕД</t>
  </si>
  <si>
    <t>38.11</t>
  </si>
  <si>
    <t xml:space="preserve">Телефон                                          </t>
  </si>
  <si>
    <t>.+380668441712</t>
  </si>
  <si>
    <t xml:space="preserve">Прізвище та ініціали керівника       </t>
  </si>
  <si>
    <t>Страхов С.В.</t>
  </si>
  <si>
    <t>С.В.Страхов</t>
  </si>
  <si>
    <t>Поповнення статутного капіталу за рахунок бюджетних коштів</t>
  </si>
  <si>
    <t>Д.М.Савенко</t>
  </si>
  <si>
    <t>Основні фінансові показники</t>
  </si>
  <si>
    <t>Рік 2024</t>
  </si>
  <si>
    <t xml:space="preserve"> за  9 місяців  2024 року</t>
  </si>
  <si>
    <t xml:space="preserve">          Директор КП "Послуга"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</si>
</sst>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Border="1" applyAlignment="1"/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2" fontId="0" fillId="3" borderId="0" xfId="0" applyNumberFormat="1" applyFill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3" fillId="0" borderId="1" xfId="0" applyNumberFormat="1" applyFont="1" applyBorder="1" applyAlignment="1">
      <alignment wrapText="1"/>
    </xf>
    <xf numFmtId="164" fontId="1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wrapText="1"/>
    </xf>
    <xf numFmtId="1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1" fillId="0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6" fillId="0" borderId="2" xfId="0" applyFont="1" applyBorder="1"/>
    <xf numFmtId="0" fontId="6" fillId="0" borderId="0" xfId="0" applyFont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B22" zoomScaleNormal="100" zoomScaleSheetLayoutView="100" workbookViewId="0">
      <selection activeCell="I39" sqref="I39:I44"/>
    </sheetView>
  </sheetViews>
  <sheetFormatPr defaultRowHeight="14" x14ac:dyDescent="0.3"/>
  <cols>
    <col min="1" max="1" width="1.59765625" hidden="1" customWidth="1"/>
    <col min="2" max="2" width="77.5" customWidth="1"/>
    <col min="3" max="3" width="10.59765625" customWidth="1"/>
    <col min="4" max="4" width="12.59765625" customWidth="1"/>
    <col min="5" max="5" width="13.59765625" customWidth="1"/>
    <col min="6" max="6" width="12.3984375" customWidth="1"/>
    <col min="7" max="7" width="11.8984375" customWidth="1"/>
    <col min="8" max="8" width="12" customWidth="1"/>
    <col min="9" max="9" width="9.59765625" bestFit="1" customWidth="1"/>
  </cols>
  <sheetData>
    <row r="1" spans="2:8" ht="17.75" x14ac:dyDescent="0.3">
      <c r="C1" s="52"/>
      <c r="E1" s="111" t="s">
        <v>97</v>
      </c>
      <c r="F1" s="111"/>
      <c r="G1" s="111"/>
      <c r="H1" s="111"/>
    </row>
    <row r="2" spans="2:8" ht="17.75" x14ac:dyDescent="0.3">
      <c r="E2" s="112" t="s">
        <v>98</v>
      </c>
      <c r="F2" s="112"/>
      <c r="G2" s="112"/>
      <c r="H2" s="112"/>
    </row>
    <row r="3" spans="2:8" ht="17.75" x14ac:dyDescent="0.3">
      <c r="C3" s="53"/>
      <c r="E3" s="113" t="s">
        <v>99</v>
      </c>
      <c r="F3" s="113"/>
      <c r="G3" s="113"/>
      <c r="H3" s="113"/>
    </row>
    <row r="4" spans="2:8" ht="17.75" x14ac:dyDescent="0.3">
      <c r="B4" s="1"/>
      <c r="E4" s="114" t="s">
        <v>100</v>
      </c>
      <c r="F4" s="114"/>
      <c r="G4" s="114"/>
      <c r="H4" s="114"/>
    </row>
    <row r="5" spans="2:8" ht="17.75" x14ac:dyDescent="0.35">
      <c r="B5" s="1"/>
      <c r="E5" s="115" t="s">
        <v>100</v>
      </c>
      <c r="F5" s="115"/>
      <c r="G5" s="115"/>
      <c r="H5" s="115"/>
    </row>
    <row r="6" spans="2:8" ht="20.3" customHeight="1" x14ac:dyDescent="0.3">
      <c r="B6" s="2" t="s">
        <v>0</v>
      </c>
      <c r="C6" s="54"/>
      <c r="E6" s="118" t="s">
        <v>101</v>
      </c>
      <c r="F6" s="118"/>
      <c r="G6" s="118"/>
      <c r="H6" s="118"/>
    </row>
    <row r="7" spans="2:8" ht="4.5999999999999996" customHeight="1" x14ac:dyDescent="0.3">
      <c r="B7" s="2"/>
      <c r="G7" s="26"/>
    </row>
    <row r="8" spans="2:8" ht="6.75" hidden="1" customHeight="1" x14ac:dyDescent="0.3">
      <c r="B8" s="2" t="s">
        <v>0</v>
      </c>
      <c r="C8" s="54"/>
      <c r="G8" s="55"/>
      <c r="H8" s="56"/>
    </row>
    <row r="9" spans="2:8" ht="24.05" customHeight="1" x14ac:dyDescent="0.3">
      <c r="B9" s="2"/>
      <c r="F9" s="72"/>
      <c r="G9" s="55"/>
      <c r="H9" s="56"/>
    </row>
    <row r="10" spans="2:8" ht="34.549999999999997" customHeight="1" x14ac:dyDescent="0.3">
      <c r="B10" s="57" t="s">
        <v>103</v>
      </c>
      <c r="C10" s="119" t="s">
        <v>104</v>
      </c>
      <c r="D10" s="119"/>
      <c r="E10" s="119"/>
      <c r="F10" s="120"/>
      <c r="G10" s="70"/>
      <c r="H10" s="69" t="s">
        <v>102</v>
      </c>
    </row>
    <row r="11" spans="2:8" ht="33.35" customHeight="1" x14ac:dyDescent="0.3">
      <c r="B11" s="58" t="s">
        <v>105</v>
      </c>
      <c r="C11" s="117" t="s">
        <v>106</v>
      </c>
      <c r="D11" s="117"/>
      <c r="E11" s="117"/>
      <c r="F11" s="120"/>
      <c r="G11" s="70" t="s">
        <v>125</v>
      </c>
      <c r="H11" s="69"/>
    </row>
    <row r="12" spans="2:8" ht="15.75" hidden="1" customHeight="1" x14ac:dyDescent="0.3">
      <c r="B12" s="58" t="s">
        <v>108</v>
      </c>
      <c r="C12" s="58"/>
      <c r="D12" s="58"/>
      <c r="E12" s="58"/>
      <c r="F12" s="61"/>
      <c r="G12" s="59"/>
      <c r="H12" s="60"/>
    </row>
    <row r="13" spans="2:8" ht="15.05" x14ac:dyDescent="0.3">
      <c r="B13" s="58" t="s">
        <v>110</v>
      </c>
      <c r="C13" s="117" t="s">
        <v>111</v>
      </c>
      <c r="D13" s="117"/>
      <c r="E13" s="117"/>
      <c r="F13" s="120"/>
      <c r="G13" s="59" t="s">
        <v>107</v>
      </c>
      <c r="H13" s="60">
        <v>36979569</v>
      </c>
    </row>
    <row r="14" spans="2:8" ht="15.05" x14ac:dyDescent="0.3">
      <c r="B14" s="58" t="s">
        <v>113</v>
      </c>
      <c r="C14" s="117" t="s">
        <v>114</v>
      </c>
      <c r="D14" s="117"/>
      <c r="E14" s="117"/>
      <c r="F14" s="117"/>
      <c r="G14" s="59" t="s">
        <v>109</v>
      </c>
      <c r="H14" s="71"/>
    </row>
    <row r="15" spans="2:8" ht="15.05" x14ac:dyDescent="0.3">
      <c r="B15" s="58" t="s">
        <v>117</v>
      </c>
      <c r="C15" s="116" t="s">
        <v>118</v>
      </c>
      <c r="D15" s="116"/>
      <c r="E15" s="116"/>
      <c r="F15" s="116"/>
      <c r="G15" s="59" t="s">
        <v>112</v>
      </c>
      <c r="H15" s="71"/>
    </row>
    <row r="16" spans="2:8" ht="15.05" x14ac:dyDescent="0.3">
      <c r="B16" s="58" t="s">
        <v>119</v>
      </c>
      <c r="C16" s="117" t="s">
        <v>120</v>
      </c>
      <c r="D16" s="117"/>
      <c r="E16" s="117"/>
      <c r="F16" s="117"/>
      <c r="G16" s="59" t="s">
        <v>115</v>
      </c>
      <c r="H16" s="71" t="s">
        <v>116</v>
      </c>
    </row>
    <row r="17" spans="2:9" ht="12.4" customHeight="1" x14ac:dyDescent="0.3">
      <c r="B17" s="28"/>
      <c r="C17" s="28"/>
      <c r="D17" s="28"/>
      <c r="E17" s="28"/>
      <c r="F17" s="28"/>
      <c r="G17" s="26"/>
    </row>
    <row r="18" spans="2:9" ht="25.55" customHeight="1" x14ac:dyDescent="0.3">
      <c r="B18" s="85" t="s">
        <v>82</v>
      </c>
      <c r="C18" s="85"/>
      <c r="D18" s="85"/>
      <c r="E18" s="85"/>
      <c r="F18" s="85"/>
      <c r="G18" s="85"/>
    </row>
    <row r="19" spans="2:9" ht="18" customHeight="1" x14ac:dyDescent="0.3">
      <c r="B19" s="86" t="s">
        <v>126</v>
      </c>
      <c r="C19" s="86"/>
      <c r="D19" s="86"/>
      <c r="E19" s="86"/>
      <c r="F19" s="86"/>
      <c r="G19" s="86"/>
    </row>
    <row r="20" spans="2:9" ht="20.95" customHeight="1" x14ac:dyDescent="0.3">
      <c r="B20" s="86" t="s">
        <v>124</v>
      </c>
      <c r="C20" s="86"/>
      <c r="D20" s="86"/>
      <c r="E20" s="86"/>
      <c r="F20" s="86"/>
      <c r="G20" s="86"/>
    </row>
    <row r="21" spans="2:9" ht="17.2" customHeight="1" x14ac:dyDescent="0.3">
      <c r="B21" s="1" t="s">
        <v>1</v>
      </c>
    </row>
    <row r="22" spans="2:9" ht="39.799999999999997" customHeight="1" x14ac:dyDescent="0.3">
      <c r="B22" s="36"/>
      <c r="C22" s="36" t="s">
        <v>80</v>
      </c>
      <c r="D22" s="35" t="s">
        <v>77</v>
      </c>
      <c r="E22" s="35" t="s">
        <v>78</v>
      </c>
      <c r="F22" s="27" t="s">
        <v>79</v>
      </c>
      <c r="G22" s="27" t="s">
        <v>81</v>
      </c>
    </row>
    <row r="23" spans="2:9" ht="15.05" x14ac:dyDescent="0.3">
      <c r="B23" s="5">
        <v>1</v>
      </c>
      <c r="C23" s="5">
        <v>2</v>
      </c>
      <c r="D23" s="5">
        <v>3</v>
      </c>
      <c r="E23" s="5">
        <v>4</v>
      </c>
      <c r="F23" s="5">
        <v>5</v>
      </c>
      <c r="G23" s="5">
        <v>6</v>
      </c>
    </row>
    <row r="24" spans="2:9" ht="19.5" customHeight="1" x14ac:dyDescent="0.3">
      <c r="B24" s="93" t="s">
        <v>2</v>
      </c>
      <c r="C24" s="94"/>
      <c r="D24" s="94"/>
      <c r="E24" s="94"/>
      <c r="F24" s="94"/>
      <c r="G24" s="94"/>
    </row>
    <row r="25" spans="2:9" ht="15.05" x14ac:dyDescent="0.3">
      <c r="B25" s="40" t="s">
        <v>3</v>
      </c>
      <c r="C25" s="36"/>
      <c r="D25" s="36"/>
      <c r="E25" s="36"/>
      <c r="F25" s="36"/>
      <c r="G25" s="36"/>
    </row>
    <row r="26" spans="2:9" ht="20.3" customHeight="1" x14ac:dyDescent="0.3">
      <c r="B26" s="36" t="s">
        <v>4</v>
      </c>
      <c r="C26" s="35">
        <v>10</v>
      </c>
      <c r="D26" s="39">
        <f>D28+D30</f>
        <v>25221</v>
      </c>
      <c r="E26" s="39">
        <f>E28+E30</f>
        <v>22942.799999999999</v>
      </c>
      <c r="F26" s="39">
        <f>E26-D26</f>
        <v>-2278.2000000000007</v>
      </c>
      <c r="G26" s="14">
        <f>E26/D26%</f>
        <v>90.967051266801462</v>
      </c>
    </row>
    <row r="27" spans="2:9" ht="15.05" x14ac:dyDescent="0.3">
      <c r="B27" s="36" t="s">
        <v>5</v>
      </c>
      <c r="C27" s="35">
        <v>11</v>
      </c>
      <c r="D27" s="38"/>
      <c r="E27" s="30"/>
      <c r="F27" s="39"/>
      <c r="G27" s="14"/>
    </row>
    <row r="28" spans="2:9" ht="15.05" x14ac:dyDescent="0.3">
      <c r="B28" s="36" t="s">
        <v>6</v>
      </c>
      <c r="C28" s="35">
        <v>20</v>
      </c>
      <c r="D28" s="39">
        <f>1368+1419+1419</f>
        <v>4206</v>
      </c>
      <c r="E28" s="25">
        <f>E30*20%</f>
        <v>3823.8</v>
      </c>
      <c r="F28" s="39">
        <f>E28-D28</f>
        <v>-382.19999999999982</v>
      </c>
      <c r="G28" s="14">
        <f>E28/D28%</f>
        <v>90.912981455064198</v>
      </c>
    </row>
    <row r="29" spans="2:9" ht="15.05" x14ac:dyDescent="0.3">
      <c r="B29" s="36" t="s">
        <v>7</v>
      </c>
      <c r="C29" s="35">
        <v>30</v>
      </c>
      <c r="D29" s="36"/>
      <c r="E29" s="36"/>
      <c r="F29" s="38"/>
      <c r="G29" s="38"/>
    </row>
    <row r="30" spans="2:9" ht="25.25" customHeight="1" x14ac:dyDescent="0.3">
      <c r="B30" s="40" t="s">
        <v>8</v>
      </c>
      <c r="C30" s="34">
        <v>40</v>
      </c>
      <c r="D30" s="38">
        <f>6839+7080+7096</f>
        <v>21015</v>
      </c>
      <c r="E30" s="22">
        <v>19119</v>
      </c>
      <c r="F30" s="39">
        <f>E30-D30</f>
        <v>-1896</v>
      </c>
      <c r="G30" s="14">
        <f>E30/D30%</f>
        <v>90.977872947894355</v>
      </c>
    </row>
    <row r="31" spans="2:9" ht="15.05" x14ac:dyDescent="0.3">
      <c r="B31" s="36" t="s">
        <v>9</v>
      </c>
      <c r="C31" s="35">
        <v>50</v>
      </c>
      <c r="D31" s="36">
        <f>395+560+560</f>
        <v>1515</v>
      </c>
      <c r="E31" s="37">
        <v>974</v>
      </c>
      <c r="F31" s="39">
        <f>E31-D31</f>
        <v>-541</v>
      </c>
      <c r="G31" s="14">
        <f>E31/D31%</f>
        <v>64.290429042904293</v>
      </c>
      <c r="I31" s="15"/>
    </row>
    <row r="32" spans="2:9" ht="15.05" x14ac:dyDescent="0.3">
      <c r="B32" s="36" t="s">
        <v>10</v>
      </c>
      <c r="C32" s="35"/>
      <c r="D32" s="36"/>
      <c r="E32" s="37"/>
      <c r="F32" s="38"/>
      <c r="G32" s="38"/>
    </row>
    <row r="33" spans="2:8" ht="15.75" customHeight="1" x14ac:dyDescent="0.3">
      <c r="B33" s="36" t="s">
        <v>11</v>
      </c>
      <c r="C33" s="35">
        <v>51</v>
      </c>
      <c r="D33" s="38">
        <f>1+1+1</f>
        <v>3</v>
      </c>
      <c r="E33" s="22">
        <v>1</v>
      </c>
      <c r="F33" s="39">
        <f>E33-D33</f>
        <v>-2</v>
      </c>
      <c r="G33" s="14">
        <f>E33/D33%</f>
        <v>33.333333333333336</v>
      </c>
    </row>
    <row r="34" spans="2:8" ht="15.05" x14ac:dyDescent="0.3">
      <c r="B34" s="36" t="s">
        <v>12</v>
      </c>
      <c r="C34" s="35">
        <v>52</v>
      </c>
      <c r="D34" s="38"/>
      <c r="E34" s="22"/>
      <c r="F34" s="38"/>
      <c r="G34" s="38"/>
    </row>
    <row r="35" spans="2:8" ht="28.5" customHeight="1" x14ac:dyDescent="0.3">
      <c r="B35" s="36" t="s">
        <v>13</v>
      </c>
      <c r="C35" s="35">
        <v>53</v>
      </c>
      <c r="D35" s="38"/>
      <c r="E35" s="22"/>
      <c r="F35" s="38"/>
      <c r="G35" s="38"/>
    </row>
    <row r="36" spans="2:8" ht="15.05" x14ac:dyDescent="0.3">
      <c r="B36" s="36" t="s">
        <v>14</v>
      </c>
      <c r="C36" s="35">
        <v>60</v>
      </c>
      <c r="D36" s="38"/>
      <c r="E36" s="22"/>
      <c r="F36" s="38"/>
      <c r="G36" s="38"/>
    </row>
    <row r="37" spans="2:8" ht="15.05" x14ac:dyDescent="0.3">
      <c r="B37" s="36" t="s">
        <v>15</v>
      </c>
      <c r="C37" s="35">
        <v>70</v>
      </c>
      <c r="D37" s="36"/>
      <c r="E37" s="37">
        <v>1</v>
      </c>
      <c r="F37" s="39">
        <f>E37-D37</f>
        <v>1</v>
      </c>
      <c r="G37" s="14"/>
    </row>
    <row r="38" spans="2:8" ht="15.05" x14ac:dyDescent="0.3">
      <c r="B38" s="36" t="s">
        <v>16</v>
      </c>
      <c r="C38" s="35">
        <v>80</v>
      </c>
      <c r="D38" s="36">
        <f>55+42+42</f>
        <v>139</v>
      </c>
      <c r="E38" s="37">
        <v>87</v>
      </c>
      <c r="F38" s="39">
        <f>E38-D38</f>
        <v>-52</v>
      </c>
      <c r="G38" s="14">
        <f>E38/D38%</f>
        <v>62.589928057553962</v>
      </c>
    </row>
    <row r="39" spans="2:8" ht="15.05" x14ac:dyDescent="0.3">
      <c r="B39" s="36" t="s">
        <v>17</v>
      </c>
      <c r="C39" s="35"/>
      <c r="D39" s="36"/>
      <c r="E39" s="37"/>
      <c r="F39" s="38"/>
      <c r="G39" s="38"/>
    </row>
    <row r="40" spans="2:8" ht="15.05" x14ac:dyDescent="0.3">
      <c r="B40" s="36" t="s">
        <v>18</v>
      </c>
      <c r="C40" s="35">
        <v>81</v>
      </c>
      <c r="D40" s="36"/>
      <c r="E40" s="37"/>
      <c r="F40" s="38"/>
      <c r="G40" s="38"/>
    </row>
    <row r="41" spans="2:8" ht="15.05" x14ac:dyDescent="0.3">
      <c r="B41" s="36" t="s">
        <v>19</v>
      </c>
      <c r="C41" s="35">
        <v>82</v>
      </c>
      <c r="D41" s="36">
        <f>1+1+1</f>
        <v>3</v>
      </c>
      <c r="E41" s="67">
        <v>1</v>
      </c>
      <c r="F41" s="39">
        <f>E41-D41</f>
        <v>-2</v>
      </c>
      <c r="G41" s="14">
        <f>E41/D41%</f>
        <v>33.333333333333336</v>
      </c>
    </row>
    <row r="42" spans="2:8" ht="20.95" customHeight="1" x14ac:dyDescent="0.3">
      <c r="B42" s="40" t="s">
        <v>20</v>
      </c>
      <c r="C42" s="34">
        <v>90</v>
      </c>
      <c r="D42" s="11">
        <f>D30+D31+D36+D37+D38</f>
        <v>22669</v>
      </c>
      <c r="E42" s="23">
        <f>E30+E31+E36+E37+E38</f>
        <v>20181</v>
      </c>
      <c r="F42" s="18">
        <f>E42-D42</f>
        <v>-2488</v>
      </c>
      <c r="G42" s="20">
        <f>E42/D42%</f>
        <v>89.024659226256119</v>
      </c>
    </row>
    <row r="43" spans="2:8" ht="15.05" x14ac:dyDescent="0.3">
      <c r="B43" s="40" t="s">
        <v>21</v>
      </c>
      <c r="C43" s="35"/>
      <c r="D43" s="36"/>
      <c r="E43" s="37"/>
      <c r="F43" s="38"/>
      <c r="G43" s="38"/>
      <c r="H43" s="26"/>
    </row>
    <row r="44" spans="2:8" ht="15.05" x14ac:dyDescent="0.3">
      <c r="B44" s="36" t="s">
        <v>22</v>
      </c>
      <c r="C44" s="35">
        <v>100</v>
      </c>
      <c r="D44" s="22">
        <f>5450+5910+5910</f>
        <v>17270</v>
      </c>
      <c r="E44" s="22">
        <v>16150</v>
      </c>
      <c r="F44" s="39">
        <f>E44-D44</f>
        <v>-1120</v>
      </c>
      <c r="G44" s="14">
        <f>E44/D44%</f>
        <v>93.514765489287782</v>
      </c>
      <c r="H44" s="26"/>
    </row>
    <row r="45" spans="2:8" ht="15.05" x14ac:dyDescent="0.3">
      <c r="B45" s="36" t="s">
        <v>23</v>
      </c>
      <c r="C45" s="35">
        <v>110</v>
      </c>
      <c r="D45" s="36">
        <f>955+1010+1015</f>
        <v>2980</v>
      </c>
      <c r="E45" s="37">
        <v>3377</v>
      </c>
      <c r="F45" s="39">
        <f>E45-D45</f>
        <v>397</v>
      </c>
      <c r="G45" s="14">
        <f>E45/D45%</f>
        <v>113.3221476510067</v>
      </c>
    </row>
    <row r="46" spans="2:8" ht="15.05" customHeight="1" x14ac:dyDescent="0.3">
      <c r="B46" s="7" t="s">
        <v>24</v>
      </c>
      <c r="C46" s="10">
        <v>120</v>
      </c>
      <c r="D46" s="7"/>
      <c r="E46" s="24"/>
      <c r="F46" s="13"/>
      <c r="G46" s="13"/>
    </row>
    <row r="47" spans="2:8" ht="15.05" x14ac:dyDescent="0.3">
      <c r="B47" s="36" t="s">
        <v>25</v>
      </c>
      <c r="C47" s="35">
        <v>130</v>
      </c>
      <c r="D47" s="36">
        <f>490+510+515</f>
        <v>1515</v>
      </c>
      <c r="E47" s="37">
        <v>1292</v>
      </c>
      <c r="F47" s="39">
        <f>E47-D47</f>
        <v>-223</v>
      </c>
      <c r="G47" s="14">
        <f>E47/D47%</f>
        <v>85.28052805280528</v>
      </c>
    </row>
    <row r="48" spans="2:8" ht="15.05" x14ac:dyDescent="0.3">
      <c r="B48" s="36" t="s">
        <v>26</v>
      </c>
      <c r="C48" s="35">
        <v>140</v>
      </c>
      <c r="D48" s="36"/>
      <c r="E48" s="37"/>
      <c r="F48" s="49"/>
      <c r="G48" s="38"/>
    </row>
    <row r="49" spans="2:10" ht="15.05" x14ac:dyDescent="0.3">
      <c r="B49" s="36" t="s">
        <v>27</v>
      </c>
      <c r="C49" s="35">
        <v>150</v>
      </c>
      <c r="D49" s="36"/>
      <c r="E49" s="37"/>
      <c r="F49" s="49"/>
      <c r="G49" s="38"/>
    </row>
    <row r="50" spans="2:10" ht="15.05" x14ac:dyDescent="0.3">
      <c r="B50" s="36" t="s">
        <v>28</v>
      </c>
      <c r="C50" s="35">
        <v>160</v>
      </c>
      <c r="D50" s="36">
        <f>205+1+1</f>
        <v>207</v>
      </c>
      <c r="E50" s="37">
        <v>20</v>
      </c>
      <c r="F50" s="49">
        <f>E50-D50</f>
        <v>-187</v>
      </c>
      <c r="G50" s="14">
        <f>E50/D50%</f>
        <v>9.6618357487922708</v>
      </c>
      <c r="H50" s="32"/>
      <c r="J50" s="33"/>
    </row>
    <row r="51" spans="2:10" ht="21.8" customHeight="1" x14ac:dyDescent="0.3">
      <c r="B51" s="40" t="s">
        <v>29</v>
      </c>
      <c r="C51" s="34">
        <v>170</v>
      </c>
      <c r="D51" s="11">
        <f>SUM(D43:D50)</f>
        <v>21972</v>
      </c>
      <c r="E51" s="23">
        <f>SUM(E43:E50)</f>
        <v>20839</v>
      </c>
      <c r="F51" s="18">
        <f>E51-D51</f>
        <v>-1133</v>
      </c>
      <c r="G51" s="20">
        <f>E51/D51%</f>
        <v>94.843437101765886</v>
      </c>
    </row>
    <row r="52" spans="2:10" ht="15.05" customHeight="1" x14ac:dyDescent="0.3">
      <c r="B52" s="109" t="s">
        <v>30</v>
      </c>
      <c r="C52" s="90"/>
      <c r="D52" s="89"/>
      <c r="E52" s="95"/>
      <c r="F52" s="110"/>
      <c r="G52" s="110"/>
    </row>
    <row r="53" spans="2:10" ht="6.05" customHeight="1" x14ac:dyDescent="0.3">
      <c r="B53" s="109"/>
      <c r="C53" s="90"/>
      <c r="D53" s="89"/>
      <c r="E53" s="95"/>
      <c r="F53" s="110"/>
      <c r="G53" s="110"/>
    </row>
    <row r="54" spans="2:10" ht="33.75" hidden="1" customHeight="1" x14ac:dyDescent="0.3">
      <c r="B54" s="109"/>
      <c r="C54" s="90"/>
      <c r="D54" s="89"/>
      <c r="E54" s="95"/>
      <c r="F54" s="110"/>
      <c r="G54" s="110"/>
    </row>
    <row r="55" spans="2:10" ht="15.05" x14ac:dyDescent="0.3">
      <c r="B55" s="36" t="s">
        <v>31</v>
      </c>
      <c r="C55" s="35">
        <v>180</v>
      </c>
      <c r="D55" s="38">
        <f>D30-D44</f>
        <v>3745</v>
      </c>
      <c r="E55" s="22">
        <f>E30-E44</f>
        <v>2969</v>
      </c>
      <c r="F55" s="39">
        <f>E55-D55</f>
        <v>-776</v>
      </c>
      <c r="G55" s="14">
        <f>E55/D55%</f>
        <v>79.279038718291048</v>
      </c>
    </row>
    <row r="56" spans="2:10" ht="15.05" x14ac:dyDescent="0.3">
      <c r="B56" s="36" t="s">
        <v>32</v>
      </c>
      <c r="C56" s="35">
        <v>181</v>
      </c>
      <c r="D56" s="38">
        <f>D55</f>
        <v>3745</v>
      </c>
      <c r="E56" s="38">
        <f>E55</f>
        <v>2969</v>
      </c>
      <c r="F56" s="49">
        <f>E56-D56</f>
        <v>-776</v>
      </c>
      <c r="G56" s="14">
        <f>E56/D56%</f>
        <v>79.279038718291048</v>
      </c>
    </row>
    <row r="57" spans="2:10" ht="15.05" x14ac:dyDescent="0.3">
      <c r="B57" s="36" t="s">
        <v>33</v>
      </c>
      <c r="C57" s="35">
        <v>182</v>
      </c>
      <c r="D57" s="36"/>
      <c r="E57" s="37"/>
      <c r="F57" s="49"/>
      <c r="G57" s="14"/>
    </row>
    <row r="58" spans="2:10" ht="18" customHeight="1" x14ac:dyDescent="0.3">
      <c r="B58" s="36" t="s">
        <v>34</v>
      </c>
      <c r="C58" s="35">
        <v>190</v>
      </c>
      <c r="D58" s="38">
        <f>D55-D45+D31-D47</f>
        <v>765</v>
      </c>
      <c r="E58" s="22">
        <f>E55-E45+E31-E47</f>
        <v>-726</v>
      </c>
      <c r="F58" s="39">
        <f>E58-D58</f>
        <v>-1491</v>
      </c>
      <c r="G58" s="14">
        <f>E58/D58%</f>
        <v>-94.901960784313715</v>
      </c>
    </row>
    <row r="59" spans="2:10" ht="15.05" x14ac:dyDescent="0.3">
      <c r="B59" s="36" t="s">
        <v>35</v>
      </c>
      <c r="C59" s="35">
        <v>191</v>
      </c>
      <c r="D59" s="36">
        <f>D58</f>
        <v>765</v>
      </c>
      <c r="E59" s="22"/>
      <c r="F59" s="39">
        <f>E59-D59</f>
        <v>-765</v>
      </c>
      <c r="G59" s="14">
        <f>E59/D59%</f>
        <v>0</v>
      </c>
    </row>
    <row r="60" spans="2:10" ht="15.05" x14ac:dyDescent="0.3">
      <c r="B60" s="36" t="s">
        <v>36</v>
      </c>
      <c r="C60" s="35">
        <v>192</v>
      </c>
      <c r="D60" s="48"/>
      <c r="E60" s="37">
        <v>726</v>
      </c>
      <c r="F60" s="38"/>
      <c r="G60" s="38"/>
    </row>
    <row r="61" spans="2:10" ht="15.05" x14ac:dyDescent="0.3">
      <c r="B61" s="76" t="s">
        <v>37</v>
      </c>
      <c r="C61" s="35">
        <v>200</v>
      </c>
      <c r="D61" s="39">
        <f>D58+D37-D48+D38-D50</f>
        <v>697</v>
      </c>
      <c r="E61" s="25">
        <f>E58+E37-E48+E38-E50</f>
        <v>-658</v>
      </c>
      <c r="F61" s="39">
        <f t="shared" ref="F61:F68" si="0">E61-D61</f>
        <v>-1355</v>
      </c>
      <c r="G61" s="14">
        <f>E61/D61%</f>
        <v>-94.404591104734578</v>
      </c>
    </row>
    <row r="62" spans="2:10" ht="15.05" x14ac:dyDescent="0.3">
      <c r="B62" s="36" t="s">
        <v>32</v>
      </c>
      <c r="C62" s="35">
        <v>201</v>
      </c>
      <c r="D62" s="42">
        <f>D61</f>
        <v>697</v>
      </c>
      <c r="E62" s="31"/>
      <c r="F62" s="39">
        <f t="shared" si="0"/>
        <v>-697</v>
      </c>
      <c r="G62" s="14">
        <f>E62/D62%</f>
        <v>0</v>
      </c>
    </row>
    <row r="63" spans="2:10" ht="15.05" x14ac:dyDescent="0.3">
      <c r="B63" s="36" t="s">
        <v>33</v>
      </c>
      <c r="C63" s="35">
        <v>202</v>
      </c>
      <c r="D63" s="48"/>
      <c r="E63" s="37">
        <v>658</v>
      </c>
      <c r="F63" s="39"/>
      <c r="G63" s="14"/>
    </row>
    <row r="64" spans="2:10" ht="15.05" x14ac:dyDescent="0.3">
      <c r="B64" s="36" t="s">
        <v>38</v>
      </c>
      <c r="C64" s="35">
        <v>210</v>
      </c>
      <c r="D64" s="42">
        <f>35+45+46</f>
        <v>126</v>
      </c>
      <c r="E64" s="42">
        <v>0</v>
      </c>
      <c r="F64" s="39">
        <f t="shared" si="0"/>
        <v>-126</v>
      </c>
      <c r="G64" s="14">
        <f>E64/D64%</f>
        <v>0</v>
      </c>
    </row>
    <row r="65" spans="2:7" ht="15.05" x14ac:dyDescent="0.3">
      <c r="B65" s="36" t="s">
        <v>39</v>
      </c>
      <c r="C65" s="35">
        <v>220</v>
      </c>
      <c r="D65" s="42">
        <f>D62-D64</f>
        <v>571</v>
      </c>
      <c r="E65" s="42">
        <f>E62-E64</f>
        <v>0</v>
      </c>
      <c r="F65" s="39">
        <f t="shared" si="0"/>
        <v>-571</v>
      </c>
      <c r="G65" s="14">
        <f>E65/D65%</f>
        <v>0</v>
      </c>
    </row>
    <row r="66" spans="2:7" ht="15.05" x14ac:dyDescent="0.3">
      <c r="B66" s="36" t="s">
        <v>35</v>
      </c>
      <c r="C66" s="35">
        <v>221</v>
      </c>
      <c r="D66" s="31">
        <f>D65</f>
        <v>571</v>
      </c>
      <c r="E66" s="42">
        <f>E65</f>
        <v>0</v>
      </c>
      <c r="F66" s="39">
        <f t="shared" si="0"/>
        <v>-571</v>
      </c>
      <c r="G66" s="14">
        <f>E66/D66%</f>
        <v>0</v>
      </c>
    </row>
    <row r="67" spans="2:7" ht="15.05" x14ac:dyDescent="0.3">
      <c r="B67" s="50" t="s">
        <v>36</v>
      </c>
      <c r="C67" s="35">
        <v>222</v>
      </c>
      <c r="D67" s="48"/>
      <c r="E67" s="83">
        <v>658</v>
      </c>
      <c r="F67" s="49">
        <f t="shared" si="0"/>
        <v>658</v>
      </c>
      <c r="G67" s="14"/>
    </row>
    <row r="68" spans="2:7" ht="15.05" x14ac:dyDescent="0.3">
      <c r="B68" s="36" t="s">
        <v>40</v>
      </c>
      <c r="C68" s="35">
        <v>230</v>
      </c>
      <c r="D68" s="39">
        <f>23+31+32</f>
        <v>86</v>
      </c>
      <c r="E68" s="25">
        <v>0</v>
      </c>
      <c r="F68" s="39">
        <f t="shared" si="0"/>
        <v>-86</v>
      </c>
      <c r="G68" s="14">
        <f>E68/D68%</f>
        <v>0</v>
      </c>
    </row>
    <row r="69" spans="2:7" ht="8.1999999999999993" customHeight="1" x14ac:dyDescent="0.3">
      <c r="B69" s="43"/>
      <c r="C69" s="44"/>
      <c r="D69" s="44"/>
      <c r="E69" s="16"/>
      <c r="F69" s="44"/>
      <c r="G69" s="44"/>
    </row>
    <row r="70" spans="2:7" ht="15.05" x14ac:dyDescent="0.3">
      <c r="B70" s="104" t="s">
        <v>41</v>
      </c>
      <c r="C70" s="105"/>
      <c r="D70" s="105"/>
      <c r="E70" s="105"/>
      <c r="F70" s="105"/>
      <c r="G70" s="105"/>
    </row>
    <row r="71" spans="2:7" ht="15.05" x14ac:dyDescent="0.3">
      <c r="B71" s="36" t="s">
        <v>42</v>
      </c>
      <c r="C71" s="35">
        <v>240</v>
      </c>
      <c r="D71" s="36">
        <f>1820+1910+1913</f>
        <v>5643</v>
      </c>
      <c r="E71" s="36">
        <v>4999</v>
      </c>
      <c r="F71" s="39">
        <f t="shared" ref="F71:F76" si="1">E71-D71</f>
        <v>-644</v>
      </c>
      <c r="G71" s="14">
        <f t="shared" ref="G71:G76" si="2">E71/D71%</f>
        <v>88.587630692893853</v>
      </c>
    </row>
    <row r="72" spans="2:7" ht="15.05" x14ac:dyDescent="0.3">
      <c r="B72" s="36" t="s">
        <v>43</v>
      </c>
      <c r="C72" s="35">
        <v>250</v>
      </c>
      <c r="D72" s="36">
        <f>3090+3137+3240</f>
        <v>9467</v>
      </c>
      <c r="E72" s="29">
        <v>10596</v>
      </c>
      <c r="F72" s="39">
        <f t="shared" si="1"/>
        <v>1129</v>
      </c>
      <c r="G72" s="14">
        <f t="shared" si="2"/>
        <v>111.92563642125278</v>
      </c>
    </row>
    <row r="73" spans="2:7" ht="15.05" x14ac:dyDescent="0.3">
      <c r="B73" s="36" t="s">
        <v>44</v>
      </c>
      <c r="C73" s="35">
        <v>260</v>
      </c>
      <c r="D73" s="36">
        <f>680+690+713</f>
        <v>2083</v>
      </c>
      <c r="E73" s="29">
        <v>2306</v>
      </c>
      <c r="F73" s="39">
        <f t="shared" si="1"/>
        <v>223</v>
      </c>
      <c r="G73" s="14">
        <f t="shared" si="2"/>
        <v>110.70571291406625</v>
      </c>
    </row>
    <row r="74" spans="2:7" ht="15.05" x14ac:dyDescent="0.3">
      <c r="B74" s="36" t="s">
        <v>45</v>
      </c>
      <c r="C74" s="35">
        <v>270</v>
      </c>
      <c r="D74" s="36">
        <f>375+375+375</f>
        <v>1125</v>
      </c>
      <c r="E74" s="29">
        <v>1320</v>
      </c>
      <c r="F74" s="39">
        <f t="shared" si="1"/>
        <v>195</v>
      </c>
      <c r="G74" s="14">
        <f t="shared" si="2"/>
        <v>117.33333333333333</v>
      </c>
    </row>
    <row r="75" spans="2:7" ht="15.05" x14ac:dyDescent="0.3">
      <c r="B75" s="36" t="s">
        <v>46</v>
      </c>
      <c r="C75" s="35">
        <v>280</v>
      </c>
      <c r="D75" s="36">
        <f>1181+1221+1233</f>
        <v>3635</v>
      </c>
      <c r="E75" s="29">
        <v>1953</v>
      </c>
      <c r="F75" s="39">
        <f t="shared" si="1"/>
        <v>-1682</v>
      </c>
      <c r="G75" s="14">
        <f t="shared" si="2"/>
        <v>53.727647867950481</v>
      </c>
    </row>
    <row r="76" spans="2:7" ht="9.15" customHeight="1" x14ac:dyDescent="0.3">
      <c r="B76" s="89" t="s">
        <v>47</v>
      </c>
      <c r="C76" s="90">
        <v>290</v>
      </c>
      <c r="D76" s="106">
        <f>D71+D72+D73+D74+D75</f>
        <v>21953</v>
      </c>
      <c r="E76" s="107">
        <f>E71+E72+E73+E74+E75</f>
        <v>21174</v>
      </c>
      <c r="F76" s="106">
        <f t="shared" si="1"/>
        <v>-779</v>
      </c>
      <c r="G76" s="108">
        <f t="shared" si="2"/>
        <v>96.451510044185298</v>
      </c>
    </row>
    <row r="77" spans="2:7" ht="8.6" customHeight="1" x14ac:dyDescent="0.3">
      <c r="B77" s="89"/>
      <c r="C77" s="90"/>
      <c r="D77" s="106"/>
      <c r="E77" s="107"/>
      <c r="F77" s="106"/>
      <c r="G77" s="108"/>
    </row>
    <row r="78" spans="2:7" ht="7" customHeight="1" x14ac:dyDescent="0.3">
      <c r="B78" s="89"/>
      <c r="C78" s="90"/>
      <c r="D78" s="106"/>
      <c r="E78" s="107"/>
      <c r="F78" s="106"/>
      <c r="G78" s="108"/>
    </row>
    <row r="79" spans="2:7" ht="36" customHeight="1" x14ac:dyDescent="0.3">
      <c r="B79" s="99" t="s">
        <v>48</v>
      </c>
      <c r="C79" s="100"/>
      <c r="D79" s="100"/>
      <c r="E79" s="100"/>
      <c r="F79" s="100"/>
      <c r="G79" s="101"/>
    </row>
    <row r="80" spans="2:7" ht="30.1" x14ac:dyDescent="0.3">
      <c r="B80" s="40" t="s">
        <v>49</v>
      </c>
      <c r="C80" s="34">
        <v>300</v>
      </c>
      <c r="D80" s="68">
        <f>D81+D82+D83+D84</f>
        <v>5873</v>
      </c>
      <c r="E80" s="68">
        <f>E81+E82+E83+E84</f>
        <v>4661</v>
      </c>
      <c r="F80" s="42">
        <f>E80-D80</f>
        <v>-1212</v>
      </c>
      <c r="G80" s="45">
        <f>E80/D80%</f>
        <v>79.363187468074244</v>
      </c>
    </row>
    <row r="81" spans="2:10" ht="18.8" customHeight="1" x14ac:dyDescent="0.3">
      <c r="B81" s="36" t="s">
        <v>50</v>
      </c>
      <c r="C81" s="35">
        <v>301</v>
      </c>
      <c r="D81" s="36">
        <f>35+45+46</f>
        <v>126</v>
      </c>
      <c r="E81" s="31">
        <v>0</v>
      </c>
      <c r="F81" s="42"/>
      <c r="G81" s="78">
        <f>E81/D81%</f>
        <v>0</v>
      </c>
    </row>
    <row r="82" spans="2:10" ht="19.899999999999999" customHeight="1" x14ac:dyDescent="0.3">
      <c r="B82" s="36" t="s">
        <v>51</v>
      </c>
      <c r="C82" s="35">
        <v>302</v>
      </c>
      <c r="D82" s="38">
        <f>965+1013+1016</f>
        <v>2994</v>
      </c>
      <c r="E82" s="25">
        <v>1557</v>
      </c>
      <c r="F82" s="39">
        <f>E82-D82</f>
        <v>-1437</v>
      </c>
      <c r="G82" s="14">
        <f>E82/D82%</f>
        <v>52.00400801603206</v>
      </c>
    </row>
    <row r="83" spans="2:10" ht="16.149999999999999" customHeight="1" x14ac:dyDescent="0.3">
      <c r="B83" s="36" t="s">
        <v>52</v>
      </c>
      <c r="C83" s="35">
        <v>303</v>
      </c>
      <c r="D83" s="36"/>
      <c r="E83" s="31">
        <v>0</v>
      </c>
      <c r="F83" s="42"/>
      <c r="G83" s="36"/>
    </row>
    <row r="84" spans="2:10" ht="17.2" customHeight="1" x14ac:dyDescent="0.3">
      <c r="B84" s="36" t="s">
        <v>74</v>
      </c>
      <c r="C84" s="35">
        <v>304</v>
      </c>
      <c r="D84" s="51">
        <f>D85+D86+D87+D88+D89+D90+D92</f>
        <v>2753</v>
      </c>
      <c r="E84" s="31">
        <f>E85+E86+E87+E88+E89+E90+E92</f>
        <v>3104</v>
      </c>
      <c r="F84" s="39">
        <f t="shared" ref="F84:F92" si="3">E84-D84</f>
        <v>351</v>
      </c>
      <c r="G84" s="14">
        <f t="shared" ref="G84:G89" si="4">E84/D84%</f>
        <v>112.74972756992372</v>
      </c>
    </row>
    <row r="85" spans="2:10" ht="17.2" customHeight="1" x14ac:dyDescent="0.3">
      <c r="B85" s="36" t="s">
        <v>91</v>
      </c>
      <c r="C85" s="35"/>
      <c r="D85" s="36">
        <f>265+260+260</f>
        <v>785</v>
      </c>
      <c r="E85" s="31">
        <v>886</v>
      </c>
      <c r="F85" s="39">
        <f t="shared" si="3"/>
        <v>101</v>
      </c>
      <c r="G85" s="14">
        <f t="shared" si="4"/>
        <v>112.86624203821657</v>
      </c>
    </row>
    <row r="86" spans="2:10" ht="17.2" customHeight="1" x14ac:dyDescent="0.3">
      <c r="B86" s="36" t="s">
        <v>92</v>
      </c>
      <c r="C86" s="35"/>
      <c r="D86" s="39">
        <f>46+47+49</f>
        <v>142</v>
      </c>
      <c r="E86" s="31">
        <v>166</v>
      </c>
      <c r="F86" s="39">
        <f t="shared" si="3"/>
        <v>24</v>
      </c>
      <c r="G86" s="14">
        <f t="shared" si="4"/>
        <v>116.90140845070422</v>
      </c>
      <c r="I86" s="26"/>
      <c r="J86" s="26"/>
    </row>
    <row r="87" spans="2:10" ht="17.2" customHeight="1" x14ac:dyDescent="0.3">
      <c r="B87" s="36" t="s">
        <v>93</v>
      </c>
      <c r="C87" s="35"/>
      <c r="D87" s="39">
        <f>556+565+583</f>
        <v>1704</v>
      </c>
      <c r="E87" s="31">
        <v>1974</v>
      </c>
      <c r="F87" s="39">
        <f t="shared" si="3"/>
        <v>270</v>
      </c>
      <c r="G87" s="14">
        <f t="shared" si="4"/>
        <v>115.84507042253522</v>
      </c>
    </row>
    <row r="88" spans="2:10" ht="15.75" customHeight="1" x14ac:dyDescent="0.3">
      <c r="B88" s="36" t="s">
        <v>94</v>
      </c>
      <c r="C88" s="35"/>
      <c r="D88" s="39">
        <f>12+12+12</f>
        <v>36</v>
      </c>
      <c r="E88" s="31">
        <v>46</v>
      </c>
      <c r="F88" s="39">
        <f t="shared" si="3"/>
        <v>10</v>
      </c>
      <c r="G88" s="14">
        <f t="shared" si="4"/>
        <v>127.77777777777779</v>
      </c>
    </row>
    <row r="89" spans="2:10" ht="18.3" customHeight="1" x14ac:dyDescent="0.3">
      <c r="B89" s="36" t="s">
        <v>53</v>
      </c>
      <c r="C89" s="35" t="s">
        <v>54</v>
      </c>
      <c r="D89" s="39">
        <f>23+31+32</f>
        <v>86</v>
      </c>
      <c r="E89" s="25"/>
      <c r="F89" s="39">
        <f t="shared" si="3"/>
        <v>-86</v>
      </c>
      <c r="G89" s="14">
        <f t="shared" si="4"/>
        <v>0</v>
      </c>
    </row>
    <row r="90" spans="2:10" ht="18.3" hidden="1" customHeight="1" x14ac:dyDescent="0.3">
      <c r="B90" s="47"/>
      <c r="C90" s="35" t="s">
        <v>55</v>
      </c>
      <c r="D90" s="39"/>
      <c r="E90" s="31"/>
      <c r="F90" s="49"/>
      <c r="G90" s="14"/>
    </row>
    <row r="91" spans="2:10" ht="16.149999999999999" customHeight="1" x14ac:dyDescent="0.3">
      <c r="B91" s="36" t="s">
        <v>56</v>
      </c>
      <c r="C91" s="35">
        <v>312</v>
      </c>
      <c r="D91" s="39"/>
      <c r="E91" s="31"/>
      <c r="F91" s="49"/>
      <c r="G91" s="14"/>
    </row>
    <row r="92" spans="2:10" ht="17.2" customHeight="1" x14ac:dyDescent="0.3">
      <c r="B92" s="36" t="s">
        <v>57</v>
      </c>
      <c r="C92" s="35">
        <v>313</v>
      </c>
      <c r="D92" s="39"/>
      <c r="E92" s="31">
        <v>32</v>
      </c>
      <c r="F92" s="49">
        <f t="shared" si="3"/>
        <v>32</v>
      </c>
      <c r="G92" s="14"/>
    </row>
    <row r="93" spans="2:10" ht="23.65" customHeight="1" x14ac:dyDescent="0.3">
      <c r="B93" s="40" t="s">
        <v>58</v>
      </c>
      <c r="C93" s="34">
        <v>320</v>
      </c>
      <c r="D93" s="40">
        <f>D94+D96</f>
        <v>2083</v>
      </c>
      <c r="E93" s="79">
        <f>E94+E96</f>
        <v>2354</v>
      </c>
      <c r="F93" s="41">
        <f>E93-D93</f>
        <v>271</v>
      </c>
      <c r="G93" s="46">
        <f>E93/D93%</f>
        <v>113.01008161305811</v>
      </c>
    </row>
    <row r="94" spans="2:10" ht="15.05" customHeight="1" x14ac:dyDescent="0.3">
      <c r="B94" s="89" t="s">
        <v>59</v>
      </c>
      <c r="C94" s="90">
        <v>321</v>
      </c>
      <c r="D94" s="89">
        <f>680+690+713</f>
        <v>2083</v>
      </c>
      <c r="E94" s="98">
        <v>2354</v>
      </c>
      <c r="F94" s="98">
        <f>E94-D94</f>
        <v>271</v>
      </c>
      <c r="G94" s="103">
        <f>E94/D94%</f>
        <v>113.01008161305811</v>
      </c>
    </row>
    <row r="95" spans="2:10" ht="20.95" customHeight="1" x14ac:dyDescent="0.3">
      <c r="B95" s="89"/>
      <c r="C95" s="90"/>
      <c r="D95" s="89"/>
      <c r="E95" s="98"/>
      <c r="F95" s="98"/>
      <c r="G95" s="103"/>
    </row>
    <row r="96" spans="2:10" ht="1.1000000000000001" hidden="1" customHeight="1" x14ac:dyDescent="0.3">
      <c r="B96" s="36" t="s">
        <v>95</v>
      </c>
      <c r="C96" s="35">
        <v>322</v>
      </c>
      <c r="D96" s="36"/>
      <c r="E96" s="42"/>
      <c r="F96" s="42">
        <f>E96-D96</f>
        <v>0</v>
      </c>
      <c r="G96" s="45"/>
    </row>
    <row r="97" spans="2:7" ht="26.9" customHeight="1" x14ac:dyDescent="0.3">
      <c r="B97" s="40" t="s">
        <v>60</v>
      </c>
      <c r="C97" s="34">
        <v>330</v>
      </c>
      <c r="D97" s="40">
        <f>D98+D99</f>
        <v>1</v>
      </c>
      <c r="E97" s="41">
        <f>E98+E99</f>
        <v>0</v>
      </c>
      <c r="F97" s="41">
        <f>E97-D97</f>
        <v>-1</v>
      </c>
      <c r="G97" s="46"/>
    </row>
    <row r="98" spans="2:7" ht="29.95" customHeight="1" x14ac:dyDescent="0.3">
      <c r="B98" s="36" t="s">
        <v>90</v>
      </c>
      <c r="C98" s="35">
        <v>331</v>
      </c>
      <c r="D98" s="36">
        <v>1</v>
      </c>
      <c r="E98" s="42"/>
      <c r="F98" s="42"/>
      <c r="G98" s="45"/>
    </row>
    <row r="99" spans="2:7" ht="15.75" hidden="1" customHeight="1" x14ac:dyDescent="0.3">
      <c r="B99" s="36" t="s">
        <v>88</v>
      </c>
      <c r="C99" s="35">
        <v>332</v>
      </c>
      <c r="D99" s="36"/>
      <c r="E99" s="42"/>
      <c r="F99" s="42">
        <f>E99-D99</f>
        <v>0</v>
      </c>
      <c r="G99" s="21"/>
    </row>
    <row r="100" spans="2:7" ht="18" customHeight="1" x14ac:dyDescent="0.3">
      <c r="B100" s="99" t="s">
        <v>61</v>
      </c>
      <c r="C100" s="100"/>
      <c r="D100" s="100"/>
      <c r="E100" s="100"/>
      <c r="F100" s="100"/>
      <c r="G100" s="101"/>
    </row>
    <row r="101" spans="2:7" ht="15.05" x14ac:dyDescent="0.3">
      <c r="B101" s="36" t="s">
        <v>62</v>
      </c>
      <c r="C101" s="35">
        <v>340</v>
      </c>
      <c r="D101" s="36"/>
      <c r="E101" s="36"/>
      <c r="F101" s="40"/>
      <c r="G101" s="40"/>
    </row>
    <row r="102" spans="2:7" ht="15.05" x14ac:dyDescent="0.3">
      <c r="B102" s="36" t="s">
        <v>63</v>
      </c>
      <c r="C102" s="35">
        <v>341</v>
      </c>
      <c r="D102" s="36"/>
      <c r="E102" s="36"/>
      <c r="F102" s="36"/>
      <c r="G102" s="36"/>
    </row>
    <row r="103" spans="2:7" ht="29.55" customHeight="1" x14ac:dyDescent="0.3">
      <c r="B103" s="47" t="s">
        <v>96</v>
      </c>
      <c r="C103" s="35">
        <v>350</v>
      </c>
      <c r="D103" s="84">
        <v>0</v>
      </c>
      <c r="E103" s="62">
        <v>6565</v>
      </c>
      <c r="F103" s="81">
        <f>E103-D103</f>
        <v>6565</v>
      </c>
      <c r="G103" s="82"/>
    </row>
    <row r="104" spans="2:7" ht="12.8" customHeight="1" x14ac:dyDescent="0.3">
      <c r="B104" s="89" t="s">
        <v>63</v>
      </c>
      <c r="C104" s="90">
        <v>351</v>
      </c>
      <c r="D104" s="102"/>
      <c r="E104" s="95"/>
      <c r="F104" s="89"/>
      <c r="G104" s="89"/>
    </row>
    <row r="105" spans="2:7" ht="5.25" customHeight="1" x14ac:dyDescent="0.3">
      <c r="B105" s="89"/>
      <c r="C105" s="90"/>
      <c r="D105" s="102"/>
      <c r="E105" s="95"/>
      <c r="F105" s="89"/>
      <c r="G105" s="89"/>
    </row>
    <row r="106" spans="2:7" ht="14.55" customHeight="1" x14ac:dyDescent="0.3">
      <c r="B106" s="36" t="s">
        <v>64</v>
      </c>
      <c r="C106" s="35">
        <v>360</v>
      </c>
      <c r="D106" s="84"/>
      <c r="E106" s="77"/>
      <c r="F106" s="36"/>
      <c r="G106" s="36"/>
    </row>
    <row r="107" spans="2:7" ht="0.55000000000000004" hidden="1" customHeight="1" x14ac:dyDescent="0.3">
      <c r="B107" s="36" t="s">
        <v>63</v>
      </c>
      <c r="C107" s="35">
        <v>361</v>
      </c>
      <c r="D107" s="84"/>
      <c r="E107" s="36"/>
      <c r="F107" s="36"/>
      <c r="G107" s="36"/>
    </row>
    <row r="108" spans="2:7" ht="13.45" customHeight="1" x14ac:dyDescent="0.3">
      <c r="B108" s="36" t="s">
        <v>65</v>
      </c>
      <c r="C108" s="35">
        <v>370</v>
      </c>
      <c r="D108" s="84"/>
      <c r="E108" s="36"/>
      <c r="F108" s="36"/>
      <c r="G108" s="36"/>
    </row>
    <row r="109" spans="2:7" ht="15.05" hidden="1" x14ac:dyDescent="0.3">
      <c r="B109" s="36" t="s">
        <v>63</v>
      </c>
      <c r="C109" s="35">
        <v>371</v>
      </c>
      <c r="D109" s="84"/>
      <c r="E109" s="36"/>
      <c r="F109" s="36"/>
      <c r="G109" s="36"/>
    </row>
    <row r="110" spans="2:7" ht="27.4" customHeight="1" x14ac:dyDescent="0.3">
      <c r="B110" s="36" t="s">
        <v>66</v>
      </c>
      <c r="C110" s="35">
        <v>380</v>
      </c>
      <c r="D110" s="84"/>
      <c r="E110" s="36"/>
      <c r="F110" s="36"/>
      <c r="G110" s="21"/>
    </row>
    <row r="111" spans="2:7" ht="15.05" hidden="1" x14ac:dyDescent="0.3">
      <c r="B111" s="36" t="s">
        <v>63</v>
      </c>
      <c r="C111" s="35">
        <v>381</v>
      </c>
      <c r="D111" s="84"/>
      <c r="E111" s="36"/>
      <c r="F111" s="36"/>
      <c r="G111" s="36"/>
    </row>
    <row r="112" spans="2:7" ht="19.5" customHeight="1" x14ac:dyDescent="0.3">
      <c r="B112" s="36" t="s">
        <v>67</v>
      </c>
      <c r="C112" s="35">
        <v>390</v>
      </c>
      <c r="D112" s="84">
        <v>0</v>
      </c>
      <c r="E112" s="47">
        <f>E101+E103+E106+E108+E110</f>
        <v>6565</v>
      </c>
      <c r="F112" s="80">
        <f>F101+F103+F106+F108+F110</f>
        <v>6565</v>
      </c>
      <c r="G112" s="46"/>
    </row>
    <row r="113" spans="2:8" ht="21.5" customHeight="1" x14ac:dyDescent="0.3">
      <c r="B113" s="36" t="s">
        <v>68</v>
      </c>
      <c r="C113" s="35">
        <v>391</v>
      </c>
      <c r="D113" s="36"/>
      <c r="E113" s="36"/>
      <c r="F113" s="36"/>
      <c r="G113" s="36"/>
    </row>
    <row r="114" spans="2:8" ht="2.7" customHeight="1" x14ac:dyDescent="0.3">
      <c r="B114" s="91"/>
      <c r="C114" s="92"/>
      <c r="D114" s="92"/>
      <c r="E114" s="92"/>
      <c r="F114" s="92"/>
      <c r="G114" s="92"/>
    </row>
    <row r="115" spans="2:8" ht="15.75" customHeight="1" x14ac:dyDescent="0.3">
      <c r="B115" s="93" t="s">
        <v>69</v>
      </c>
      <c r="C115" s="94"/>
      <c r="D115" s="94"/>
      <c r="E115" s="94"/>
      <c r="F115" s="94"/>
      <c r="G115" s="94"/>
    </row>
    <row r="116" spans="2:8" ht="15.05" customHeight="1" x14ac:dyDescent="0.3">
      <c r="B116" s="89" t="s">
        <v>70</v>
      </c>
      <c r="C116" s="90">
        <v>400</v>
      </c>
      <c r="D116" s="89">
        <v>85</v>
      </c>
      <c r="E116" s="95">
        <v>87</v>
      </c>
      <c r="F116" s="96">
        <f>E116-D116</f>
        <v>2</v>
      </c>
      <c r="G116" s="98">
        <f>E116/D116%</f>
        <v>102.35294117647059</v>
      </c>
    </row>
    <row r="117" spans="2:8" ht="2.2999999999999998" customHeight="1" x14ac:dyDescent="0.3">
      <c r="B117" s="89"/>
      <c r="C117" s="90"/>
      <c r="D117" s="89"/>
      <c r="E117" s="95"/>
      <c r="F117" s="97"/>
      <c r="G117" s="98"/>
    </row>
    <row r="118" spans="2:8" ht="16.55" customHeight="1" x14ac:dyDescent="0.3">
      <c r="B118" s="36" t="s">
        <v>71</v>
      </c>
      <c r="C118" s="35">
        <v>410</v>
      </c>
      <c r="D118" s="29">
        <v>52220</v>
      </c>
      <c r="E118" s="30">
        <v>60141</v>
      </c>
      <c r="F118" s="31">
        <f>E118-D118</f>
        <v>7921</v>
      </c>
      <c r="G118" s="19">
        <f>E118/D118%</f>
        <v>115.16851780926847</v>
      </c>
    </row>
    <row r="119" spans="2:8" ht="14.25" customHeight="1" x14ac:dyDescent="0.3">
      <c r="B119" s="89" t="s">
        <v>72</v>
      </c>
      <c r="C119" s="90">
        <v>420</v>
      </c>
      <c r="D119" s="89"/>
      <c r="E119" s="89"/>
      <c r="F119" s="89"/>
      <c r="G119" s="89"/>
    </row>
    <row r="120" spans="2:8" ht="2.2999999999999998" hidden="1" customHeight="1" x14ac:dyDescent="0.3">
      <c r="B120" s="89"/>
      <c r="C120" s="90"/>
      <c r="D120" s="89"/>
      <c r="E120" s="89"/>
      <c r="F120" s="89"/>
      <c r="G120" s="89"/>
    </row>
    <row r="121" spans="2:8" ht="15.75" customHeight="1" x14ac:dyDescent="0.3">
      <c r="B121" s="36" t="s">
        <v>73</v>
      </c>
      <c r="C121" s="35">
        <v>430</v>
      </c>
      <c r="D121" s="36"/>
      <c r="E121" s="36"/>
      <c r="F121" s="36"/>
      <c r="G121" s="36"/>
    </row>
    <row r="122" spans="2:8" ht="15.05" x14ac:dyDescent="0.3">
      <c r="B122" s="63" t="s">
        <v>122</v>
      </c>
      <c r="C122" s="64">
        <v>440</v>
      </c>
      <c r="D122" s="65"/>
      <c r="E122" s="66">
        <v>7800</v>
      </c>
      <c r="F122" s="31">
        <f>E122-D122</f>
        <v>7800</v>
      </c>
      <c r="G122" s="19"/>
    </row>
    <row r="123" spans="2:8" ht="24.75" customHeight="1" x14ac:dyDescent="0.3">
      <c r="B123" s="17" t="s">
        <v>127</v>
      </c>
      <c r="C123" s="6"/>
      <c r="D123" s="6"/>
      <c r="E123" s="8"/>
      <c r="F123" s="87" t="s">
        <v>121</v>
      </c>
      <c r="G123" s="87"/>
    </row>
    <row r="124" spans="2:8" ht="18" customHeight="1" x14ac:dyDescent="0.3">
      <c r="C124" s="88" t="s">
        <v>76</v>
      </c>
      <c r="D124" s="88"/>
      <c r="F124" s="88" t="s">
        <v>75</v>
      </c>
      <c r="G124" s="88"/>
    </row>
    <row r="125" spans="2:8" ht="31.2" customHeight="1" x14ac:dyDescent="0.3">
      <c r="C125" s="12"/>
      <c r="D125" s="12"/>
      <c r="F125" s="12"/>
      <c r="G125" s="12"/>
    </row>
    <row r="126" spans="2:8" ht="18.3" hidden="1" customHeight="1" x14ac:dyDescent="0.3">
      <c r="C126" s="12"/>
      <c r="D126" s="12"/>
      <c r="F126" s="12"/>
      <c r="G126" s="12"/>
    </row>
    <row r="127" spans="2:8" ht="25.25" hidden="1" customHeight="1" x14ac:dyDescent="0.3">
      <c r="C127" s="12"/>
      <c r="D127" s="12"/>
      <c r="F127" s="12"/>
      <c r="G127" s="12"/>
    </row>
    <row r="128" spans="2:8" ht="23.65" customHeight="1" x14ac:dyDescent="0.35">
      <c r="B128" s="4"/>
      <c r="C128" s="3"/>
      <c r="D128" s="3"/>
      <c r="E128" s="9" t="s">
        <v>83</v>
      </c>
      <c r="F128" s="9"/>
      <c r="G128" s="73"/>
      <c r="H128" s="73"/>
    </row>
    <row r="129" spans="5:8" ht="15.6" x14ac:dyDescent="0.35">
      <c r="E129" s="9" t="s">
        <v>84</v>
      </c>
      <c r="F129" s="9"/>
      <c r="G129" s="73"/>
      <c r="H129" s="73"/>
    </row>
    <row r="130" spans="5:8" ht="15.6" x14ac:dyDescent="0.35">
      <c r="E130" s="9" t="s">
        <v>85</v>
      </c>
      <c r="F130" s="9"/>
      <c r="G130" s="73"/>
      <c r="H130" s="73"/>
    </row>
    <row r="131" spans="5:8" ht="15.6" x14ac:dyDescent="0.35">
      <c r="E131" s="74"/>
      <c r="F131" s="74"/>
      <c r="G131" s="9" t="s">
        <v>123</v>
      </c>
      <c r="H131" s="73"/>
    </row>
    <row r="132" spans="5:8" ht="16.149999999999999" customHeight="1" x14ac:dyDescent="0.35">
      <c r="E132" s="73"/>
      <c r="F132" s="9"/>
      <c r="G132" s="9"/>
      <c r="H132" s="73"/>
    </row>
    <row r="133" spans="5:8" ht="0.8" customHeight="1" x14ac:dyDescent="0.35">
      <c r="E133" s="73"/>
      <c r="F133" s="9"/>
      <c r="G133" s="9"/>
      <c r="H133" s="73"/>
    </row>
    <row r="134" spans="5:8" ht="16.55" customHeight="1" x14ac:dyDescent="0.35">
      <c r="E134" s="9" t="s">
        <v>83</v>
      </c>
      <c r="F134" s="9"/>
      <c r="G134" s="73"/>
      <c r="H134" s="73"/>
    </row>
    <row r="135" spans="5:8" ht="15.6" x14ac:dyDescent="0.35">
      <c r="E135" s="9" t="s">
        <v>86</v>
      </c>
      <c r="F135" s="9"/>
      <c r="G135" s="73"/>
      <c r="H135" s="73"/>
    </row>
    <row r="136" spans="5:8" ht="15.6" x14ac:dyDescent="0.35">
      <c r="E136" s="75" t="s">
        <v>87</v>
      </c>
      <c r="F136" s="75"/>
      <c r="G136" s="75"/>
      <c r="H136" s="73"/>
    </row>
    <row r="137" spans="5:8" ht="15.6" x14ac:dyDescent="0.35">
      <c r="E137" s="74"/>
      <c r="F137" s="74"/>
      <c r="G137" s="9" t="s">
        <v>89</v>
      </c>
      <c r="H137" s="73"/>
    </row>
  </sheetData>
  <mergeCells count="60">
    <mergeCell ref="C15:F15"/>
    <mergeCell ref="C16:F16"/>
    <mergeCell ref="E6:H6"/>
    <mergeCell ref="C10:F10"/>
    <mergeCell ref="C11:F11"/>
    <mergeCell ref="C13:F13"/>
    <mergeCell ref="C14:F14"/>
    <mergeCell ref="E1:H1"/>
    <mergeCell ref="E2:H2"/>
    <mergeCell ref="E3:H3"/>
    <mergeCell ref="E4:H4"/>
    <mergeCell ref="E5:H5"/>
    <mergeCell ref="B24:G24"/>
    <mergeCell ref="B52:B54"/>
    <mergeCell ref="C52:C54"/>
    <mergeCell ref="D52:D54"/>
    <mergeCell ref="E52:E54"/>
    <mergeCell ref="F52:F54"/>
    <mergeCell ref="G52:G54"/>
    <mergeCell ref="B70:G70"/>
    <mergeCell ref="B76:B78"/>
    <mergeCell ref="C76:C78"/>
    <mergeCell ref="D76:D78"/>
    <mergeCell ref="E76:E78"/>
    <mergeCell ref="F76:F78"/>
    <mergeCell ref="G76:G78"/>
    <mergeCell ref="B79:G79"/>
    <mergeCell ref="B94:B95"/>
    <mergeCell ref="C94:C95"/>
    <mergeCell ref="D94:D95"/>
    <mergeCell ref="E94:E95"/>
    <mergeCell ref="F94:F95"/>
    <mergeCell ref="G94:G95"/>
    <mergeCell ref="D116:D117"/>
    <mergeCell ref="E116:E117"/>
    <mergeCell ref="F116:F117"/>
    <mergeCell ref="G116:G117"/>
    <mergeCell ref="B100:G100"/>
    <mergeCell ref="B104:B105"/>
    <mergeCell ref="C104:C105"/>
    <mergeCell ref="D104:D105"/>
    <mergeCell ref="E104:E105"/>
    <mergeCell ref="F104:F105"/>
    <mergeCell ref="G104:G105"/>
    <mergeCell ref="B18:G18"/>
    <mergeCell ref="B19:G19"/>
    <mergeCell ref="B20:G20"/>
    <mergeCell ref="F123:G123"/>
    <mergeCell ref="C124:D124"/>
    <mergeCell ref="F124:G124"/>
    <mergeCell ref="B119:B120"/>
    <mergeCell ref="C119:C120"/>
    <mergeCell ref="D119:D120"/>
    <mergeCell ref="E119:E120"/>
    <mergeCell ref="F119:F120"/>
    <mergeCell ref="G119:G120"/>
    <mergeCell ref="B114:G114"/>
    <mergeCell ref="B115:G115"/>
    <mergeCell ref="B116:B117"/>
    <mergeCell ref="C116:C117"/>
  </mergeCells>
  <printOptions horizontalCentered="1"/>
  <pageMargins left="0.59055118110236227" right="0.39370078740157483" top="1.1811023622047245" bottom="0.35433070866141736" header="0" footer="0"/>
  <pageSetup paperSize="9" scale="90" orientation="landscape" r:id="rId1"/>
  <headerFooter differentFirst="1">
    <oddHeader>&amp;C
&amp;P</oddHeader>
  </headerFooter>
  <rowBreaks count="4" manualBreakCount="4">
    <brk id="29" min="1" max="7" man="1"/>
    <brk id="51" min="1" max="7" man="1"/>
    <brk id="78" min="1" max="7" man="1"/>
    <brk id="9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9 місяців</vt:lpstr>
      <vt:lpstr>'звіт 9 місяців'!Область_печати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user</cp:lastModifiedBy>
  <cp:lastPrinted>2024-12-18T09:47:52Z</cp:lastPrinted>
  <dcterms:created xsi:type="dcterms:W3CDTF">2020-08-20T07:51:17Z</dcterms:created>
  <dcterms:modified xsi:type="dcterms:W3CDTF">2024-12-19T06:04:51Z</dcterms:modified>
</cp:coreProperties>
</file>